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mark.sharepoint.com/sites/ProKilowatt/Documents partages/02 Ausschreibung/01 Ausschreibung/13. Ausschreibung 2022/04_Definitive Unterlagen/03 aides et outils/Fr/"/>
    </mc:Choice>
  </mc:AlternateContent>
  <xr:revisionPtr revIDLastSave="0" documentId="11_ECD79A887DA66712D0AC623CA4AF096728D43FE7" xr6:coauthVersionLast="47" xr6:coauthVersionMax="47" xr10:uidLastSave="{00000000-0000-0000-0000-000000000000}"/>
  <bookViews>
    <workbookView xWindow="28680" yWindow="-6315" windowWidth="38640" windowHeight="15840" xr2:uid="{00000000-000D-0000-FFFF-FFFF00000000}"/>
  </bookViews>
  <sheets>
    <sheet name="Groupe de chauffage" sheetId="5" r:id="rId1"/>
  </sheets>
  <definedNames>
    <definedName name="_xlnm.Print_Area" localSheetId="0">'Groupe de chauffage'!$A$1:$M$39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D6" i="5" l="1"/>
  <c r="F6" i="5" s="1"/>
  <c r="J6" i="5" s="1"/>
  <c r="L6" i="5" s="1"/>
  <c r="G6" i="5" l="1"/>
  <c r="I6" i="5" s="1"/>
  <c r="M6" i="5" s="1"/>
  <c r="E38" i="5"/>
  <c r="C7" i="5"/>
  <c r="D7" i="5" s="1"/>
  <c r="C8" i="5"/>
  <c r="D8" i="5" s="1"/>
  <c r="C9" i="5"/>
  <c r="D9" i="5" s="1"/>
  <c r="C10" i="5"/>
  <c r="D10" i="5" s="1"/>
  <c r="C11" i="5"/>
  <c r="D11" i="5" s="1"/>
  <c r="C12" i="5"/>
  <c r="D12" i="5" s="1"/>
  <c r="C13" i="5"/>
  <c r="D13" i="5" s="1"/>
  <c r="C14" i="5"/>
  <c r="D14" i="5" s="1"/>
  <c r="C15" i="5"/>
  <c r="D15" i="5" s="1"/>
  <c r="C16" i="5"/>
  <c r="D16" i="5" s="1"/>
  <c r="C17" i="5"/>
  <c r="D17" i="5" s="1"/>
  <c r="C18" i="5"/>
  <c r="D18" i="5" s="1"/>
  <c r="C19" i="5"/>
  <c r="D19" i="5" s="1"/>
  <c r="C20" i="5"/>
  <c r="D20" i="5" s="1"/>
  <c r="C21" i="5"/>
  <c r="D21" i="5" s="1"/>
  <c r="C22" i="5"/>
  <c r="D22" i="5" s="1"/>
  <c r="C23" i="5"/>
  <c r="D23" i="5" s="1"/>
  <c r="C24" i="5"/>
  <c r="D24" i="5" s="1"/>
  <c r="C25" i="5"/>
  <c r="D25" i="5" s="1"/>
  <c r="C26" i="5"/>
  <c r="D26" i="5" s="1"/>
  <c r="C27" i="5"/>
  <c r="D27" i="5" s="1"/>
  <c r="C28" i="5"/>
  <c r="D28" i="5" s="1"/>
  <c r="C29" i="5"/>
  <c r="D29" i="5" s="1"/>
  <c r="C30" i="5"/>
  <c r="D30" i="5" s="1"/>
  <c r="C31" i="5"/>
  <c r="D31" i="5" s="1"/>
  <c r="C5" i="5"/>
  <c r="D5" i="5" s="1"/>
  <c r="F31" i="5" l="1"/>
  <c r="J31" i="5" s="1"/>
  <c r="F30" i="5"/>
  <c r="J30" i="5" s="1"/>
  <c r="F29" i="5"/>
  <c r="J29" i="5" s="1"/>
  <c r="F28" i="5"/>
  <c r="J28" i="5" s="1"/>
  <c r="F27" i="5"/>
  <c r="J27" i="5" s="1"/>
  <c r="F26" i="5"/>
  <c r="J26" i="5" s="1"/>
  <c r="F25" i="5"/>
  <c r="J25" i="5" s="1"/>
  <c r="F24" i="5"/>
  <c r="J24" i="5" s="1"/>
  <c r="F23" i="5"/>
  <c r="J23" i="5" s="1"/>
  <c r="F22" i="5"/>
  <c r="J22" i="5" s="1"/>
  <c r="F21" i="5"/>
  <c r="J21" i="5" s="1"/>
  <c r="F20" i="5"/>
  <c r="J20" i="5" s="1"/>
  <c r="F19" i="5"/>
  <c r="J19" i="5" s="1"/>
  <c r="F18" i="5"/>
  <c r="J18" i="5" s="1"/>
  <c r="F17" i="5"/>
  <c r="J17" i="5" s="1"/>
  <c r="F16" i="5"/>
  <c r="J16" i="5" s="1"/>
  <c r="F15" i="5"/>
  <c r="J15" i="5" s="1"/>
  <c r="F14" i="5"/>
  <c r="J14" i="5" s="1"/>
  <c r="F13" i="5"/>
  <c r="J13" i="5" s="1"/>
  <c r="F12" i="5"/>
  <c r="F11" i="5"/>
  <c r="F10" i="5"/>
  <c r="F9" i="5"/>
  <c r="F8" i="5"/>
  <c r="F7" i="5"/>
  <c r="F5" i="5"/>
  <c r="G5" i="5" s="1"/>
  <c r="J5" i="5" l="1"/>
  <c r="J9" i="5"/>
  <c r="J11" i="5"/>
  <c r="J7" i="5"/>
  <c r="L7" i="5" s="1"/>
  <c r="J8" i="5"/>
  <c r="L8" i="5" s="1"/>
  <c r="J10" i="5"/>
  <c r="L10" i="5" s="1"/>
  <c r="J12" i="5"/>
  <c r="L12" i="5" s="1"/>
  <c r="L11" i="5"/>
  <c r="G9" i="5"/>
  <c r="I9" i="5" s="1"/>
  <c r="G11" i="5"/>
  <c r="G13" i="5"/>
  <c r="I13" i="5" s="1"/>
  <c r="G15" i="5"/>
  <c r="I15" i="5" s="1"/>
  <c r="G18" i="5"/>
  <c r="I18" i="5" s="1"/>
  <c r="G20" i="5"/>
  <c r="I20" i="5" s="1"/>
  <c r="G22" i="5"/>
  <c r="I22" i="5" s="1"/>
  <c r="G25" i="5"/>
  <c r="I25" i="5" s="1"/>
  <c r="G27" i="5"/>
  <c r="I27" i="5" s="1"/>
  <c r="G29" i="5"/>
  <c r="I29" i="5" s="1"/>
  <c r="G31" i="5"/>
  <c r="I31" i="5" s="1"/>
  <c r="G7" i="5"/>
  <c r="I7" i="5" s="1"/>
  <c r="M7" i="5" s="1"/>
  <c r="G8" i="5"/>
  <c r="I8" i="5" s="1"/>
  <c r="M8" i="5" s="1"/>
  <c r="G10" i="5"/>
  <c r="I10" i="5" s="1"/>
  <c r="M10" i="5" s="1"/>
  <c r="G12" i="5"/>
  <c r="I12" i="5" s="1"/>
  <c r="M12" i="5" s="1"/>
  <c r="G14" i="5"/>
  <c r="I14" i="5" s="1"/>
  <c r="G16" i="5"/>
  <c r="I16" i="5" s="1"/>
  <c r="M16" i="5" s="1"/>
  <c r="G17" i="5"/>
  <c r="I17" i="5" s="1"/>
  <c r="G19" i="5"/>
  <c r="I19" i="5" s="1"/>
  <c r="G21" i="5"/>
  <c r="G23" i="5"/>
  <c r="I23" i="5" s="1"/>
  <c r="G24" i="5"/>
  <c r="I24" i="5" s="1"/>
  <c r="G26" i="5"/>
  <c r="I26" i="5" s="1"/>
  <c r="G28" i="5"/>
  <c r="I28" i="5" s="1"/>
  <c r="G30" i="5"/>
  <c r="I30" i="5" s="1"/>
  <c r="M30" i="5" s="1"/>
  <c r="L16" i="5"/>
  <c r="L20" i="5"/>
  <c r="L26" i="5"/>
  <c r="L27" i="5"/>
  <c r="L14" i="5"/>
  <c r="L15" i="5"/>
  <c r="L25" i="5"/>
  <c r="L9" i="5"/>
  <c r="I11" i="5"/>
  <c r="L31" i="5"/>
  <c r="L13" i="5"/>
  <c r="L17" i="5"/>
  <c r="L18" i="5"/>
  <c r="I21" i="5"/>
  <c r="L21" i="5"/>
  <c r="L22" i="5"/>
  <c r="L29" i="5"/>
  <c r="L30" i="5"/>
  <c r="L19" i="5"/>
  <c r="L23" i="5"/>
  <c r="L24" i="5"/>
  <c r="L28" i="5"/>
  <c r="M18" i="5" l="1"/>
  <c r="M23" i="5"/>
  <c r="M27" i="5"/>
  <c r="M9" i="5"/>
  <c r="M21" i="5"/>
  <c r="M28" i="5"/>
  <c r="M15" i="5"/>
  <c r="M26" i="5"/>
  <c r="M14" i="5"/>
  <c r="M25" i="5"/>
  <c r="M11" i="5"/>
  <c r="M13" i="5"/>
  <c r="M19" i="5"/>
  <c r="M31" i="5"/>
  <c r="M22" i="5"/>
  <c r="M24" i="5"/>
  <c r="M17" i="5"/>
  <c r="M29" i="5"/>
  <c r="M20" i="5"/>
  <c r="I5" i="5"/>
  <c r="L5" i="5"/>
  <c r="M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BFE/M.Stettler</author>
  </authors>
  <commentList>
    <comment ref="J3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La charge moyenne (débit) selon UE n° 641 est trops bas pour les circuits de chauffage suisse - pour cette raison un facteur de corr. de 1.9 est appliqué </t>
        </r>
      </text>
    </comment>
  </commentList>
</comments>
</file>

<file path=xl/sharedStrings.xml><?xml version="1.0" encoding="utf-8"?>
<sst xmlns="http://schemas.openxmlformats.org/spreadsheetml/2006/main" count="42" uniqueCount="32">
  <si>
    <t>kg/m3</t>
  </si>
  <si>
    <t>kJ/kgK</t>
  </si>
  <si>
    <r>
      <t>H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0</t>
    </r>
  </si>
  <si>
    <t>K</t>
  </si>
  <si>
    <r>
      <t>Puissance therm. groupe de chauffage
[KW</t>
    </r>
    <r>
      <rPr>
        <vertAlign val="sub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>]</t>
    </r>
  </si>
  <si>
    <t>Débit volumique
[m3/h]</t>
  </si>
  <si>
    <t>consommation vieux circulateur
[kWh/a]</t>
  </si>
  <si>
    <t>puissance hydraulique
[W]</t>
  </si>
  <si>
    <t>valeur cp</t>
  </si>
  <si>
    <t>Densité</t>
  </si>
  <si>
    <t xml:space="preserve">puissance P1 absorbée du vieux circulateur 
[W]
</t>
  </si>
  <si>
    <t>Prévisions</t>
  </si>
  <si>
    <t>Previsions</t>
  </si>
  <si>
    <t>Nombre de remplacements de circulateurs</t>
  </si>
  <si>
    <t>Différence de température entrée/sortie 
au point de dimensionnement
[K]</t>
  </si>
  <si>
    <t>Diff. de températures entré /sortie:</t>
  </si>
  <si>
    <t xml:space="preserve">puissance P1 absorbée du circulateur neuf 
[W]
</t>
  </si>
  <si>
    <t>50% chauff.au sol:10 K
50% corps de chauffe:15 K</t>
  </si>
  <si>
    <t>Aide de calcul et appendice facultatif pour requête de programme</t>
  </si>
  <si>
    <t xml:space="preserve">Heures de fonctionnement annuelles 
circulateur neuf
[h/a] </t>
  </si>
  <si>
    <t xml:space="preserve">Heures de fonctionnement annuelles 
vieux circulateur
[h/a] </t>
  </si>
  <si>
    <t>consommation circulateur neuf
[kWh/a]</t>
  </si>
  <si>
    <t>économies totales par année
[kWh/a]</t>
  </si>
  <si>
    <t>facteur de corr.</t>
  </si>
  <si>
    <r>
      <t xml:space="preserve">Hauteur manométrique nécaissaire
[mCE]
</t>
    </r>
    <r>
      <rPr>
        <b/>
        <sz val="10"/>
        <color theme="1"/>
        <rFont val="Arial"/>
        <family val="2"/>
      </rPr>
      <t>au moins 1.1 mCE</t>
    </r>
  </si>
  <si>
    <t xml:space="preserve">Modèle de quantification pour programmes de remplacement de circulateurs de chauffage (à roteur noyé) </t>
  </si>
  <si>
    <t xml:space="preserve">Prévisions </t>
  </si>
  <si>
    <t>état</t>
  </si>
  <si>
    <t>OFEN/AEE/GW/stm</t>
  </si>
  <si>
    <t>Previsions basé sur
EEI = 0.20
et facteur de correction</t>
  </si>
  <si>
    <t>cellules Input</t>
  </si>
  <si>
    <t>cellues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</si>
</sst>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3" fontId="0" fillId="4" borderId="1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0" xfId="0" applyFill="1" applyBorder="1"/>
    <xf numFmtId="3" fontId="0" fillId="4" borderId="9" xfId="0" applyNumberFormat="1" applyFill="1" applyBorder="1" applyAlignment="1">
      <alignment wrapText="1"/>
    </xf>
    <xf numFmtId="3" fontId="0" fillId="4" borderId="5" xfId="0" applyNumberFormat="1" applyFill="1" applyBorder="1" applyAlignment="1">
      <alignment wrapText="1"/>
    </xf>
    <xf numFmtId="3" fontId="0" fillId="4" borderId="8" xfId="0" applyNumberFormat="1" applyFill="1" applyBorder="1" applyAlignment="1">
      <alignment wrapText="1"/>
    </xf>
    <xf numFmtId="3" fontId="0" fillId="4" borderId="6" xfId="0" applyNumberFormat="1" applyFill="1" applyBorder="1" applyAlignment="1">
      <alignment wrapText="1"/>
    </xf>
    <xf numFmtId="3" fontId="0" fillId="4" borderId="7" xfId="0" applyNumberFormat="1" applyFill="1" applyBorder="1" applyAlignment="1">
      <alignment wrapText="1"/>
    </xf>
    <xf numFmtId="0" fontId="0" fillId="3" borderId="0" xfId="0" applyFill="1"/>
    <xf numFmtId="1" fontId="0" fillId="4" borderId="2" xfId="0" applyNumberFormat="1" applyFill="1" applyBorder="1" applyAlignment="1">
      <alignment wrapText="1"/>
    </xf>
    <xf numFmtId="0" fontId="0" fillId="5" borderId="16" xfId="0" applyFill="1" applyBorder="1" applyAlignment="1">
      <alignment horizontal="center" vertical="top" wrapText="1"/>
    </xf>
    <xf numFmtId="0" fontId="0" fillId="5" borderId="17" xfId="0" applyFill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top" wrapText="1"/>
    </xf>
    <xf numFmtId="1" fontId="0" fillId="4" borderId="6" xfId="0" applyNumberForma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0" xfId="0" applyBorder="1"/>
    <xf numFmtId="3" fontId="0" fillId="2" borderId="8" xfId="0" applyNumberFormat="1" applyFill="1" applyBorder="1" applyAlignment="1">
      <alignment wrapText="1"/>
    </xf>
    <xf numFmtId="3" fontId="0" fillId="2" borderId="9" xfId="0" applyNumberFormat="1" applyFill="1" applyBorder="1" applyAlignment="1">
      <alignment wrapText="1"/>
    </xf>
    <xf numFmtId="3" fontId="0" fillId="2" borderId="11" xfId="0" applyNumberFormat="1" applyFill="1" applyBorder="1" applyAlignment="1">
      <alignment wrapText="1"/>
    </xf>
    <xf numFmtId="3" fontId="0" fillId="2" borderId="10" xfId="0" applyNumberFormat="1" applyFill="1" applyBorder="1" applyAlignment="1">
      <alignment wrapText="1"/>
    </xf>
    <xf numFmtId="164" fontId="0" fillId="4" borderId="6" xfId="0" applyNumberFormat="1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164" fontId="0" fillId="4" borderId="2" xfId="0" applyNumberFormat="1" applyFill="1" applyBorder="1" applyAlignment="1">
      <alignment wrapText="1"/>
    </xf>
    <xf numFmtId="164" fontId="0" fillId="4" borderId="4" xfId="0" applyNumberFormat="1" applyFill="1" applyBorder="1" applyAlignment="1">
      <alignment wrapText="1"/>
    </xf>
    <xf numFmtId="3" fontId="0" fillId="2" borderId="24" xfId="0" applyNumberFormat="1" applyFill="1" applyBorder="1" applyAlignment="1">
      <alignment wrapText="1"/>
    </xf>
    <xf numFmtId="164" fontId="0" fillId="4" borderId="3" xfId="0" applyNumberFormat="1" applyFill="1" applyBorder="1" applyAlignment="1">
      <alignment wrapText="1"/>
    </xf>
    <xf numFmtId="1" fontId="0" fillId="4" borderId="25" xfId="0" applyNumberFormat="1" applyFill="1" applyBorder="1" applyAlignment="1">
      <alignment wrapText="1"/>
    </xf>
    <xf numFmtId="3" fontId="0" fillId="4" borderId="26" xfId="0" applyNumberFormat="1" applyFill="1" applyBorder="1" applyAlignment="1">
      <alignment wrapText="1"/>
    </xf>
    <xf numFmtId="3" fontId="0" fillId="4" borderId="3" xfId="0" applyNumberFormat="1" applyFill="1" applyBorder="1" applyAlignment="1">
      <alignment wrapText="1"/>
    </xf>
    <xf numFmtId="3" fontId="0" fillId="4" borderId="24" xfId="0" applyNumberFormat="1" applyFill="1" applyBorder="1" applyAlignment="1">
      <alignment wrapText="1"/>
    </xf>
    <xf numFmtId="0" fontId="1" fillId="0" borderId="18" xfId="0" applyFont="1" applyBorder="1" applyAlignment="1"/>
    <xf numFmtId="0" fontId="1" fillId="0" borderId="18" xfId="0" applyFont="1" applyBorder="1" applyAlignment="1">
      <alignment wrapText="1"/>
    </xf>
    <xf numFmtId="0" fontId="1" fillId="5" borderId="30" xfId="0" applyFont="1" applyFill="1" applyBorder="1" applyAlignment="1">
      <alignment horizontal="center" vertical="top" wrapText="1"/>
    </xf>
    <xf numFmtId="3" fontId="0" fillId="2" borderId="12" xfId="0" applyNumberFormat="1" applyFont="1" applyFill="1" applyBorder="1"/>
    <xf numFmtId="3" fontId="0" fillId="2" borderId="31" xfId="0" applyNumberFormat="1" applyFont="1" applyFill="1" applyBorder="1"/>
    <xf numFmtId="3" fontId="0" fillId="2" borderId="21" xfId="0" applyNumberFormat="1" applyFont="1" applyFill="1" applyBorder="1"/>
    <xf numFmtId="3" fontId="0" fillId="2" borderId="13" xfId="0" applyNumberFormat="1" applyFont="1" applyFill="1" applyBorder="1"/>
    <xf numFmtId="0" fontId="5" fillId="0" borderId="32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/>
    <xf numFmtId="0" fontId="1" fillId="0" borderId="22" xfId="0" applyFont="1" applyBorder="1" applyAlignment="1">
      <alignment wrapText="1"/>
    </xf>
    <xf numFmtId="4" fontId="0" fillId="2" borderId="6" xfId="0" applyNumberFormat="1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4" fontId="0" fillId="2" borderId="2" xfId="0" applyNumberFormat="1" applyFill="1" applyBorder="1" applyAlignment="1">
      <alignment wrapText="1"/>
    </xf>
    <xf numFmtId="4" fontId="0" fillId="2" borderId="4" xfId="0" applyNumberFormat="1" applyFill="1" applyBorder="1" applyAlignment="1">
      <alignment wrapText="1"/>
    </xf>
    <xf numFmtId="4" fontId="0" fillId="2" borderId="3" xfId="0" applyNumberForma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0" xfId="0" applyBorder="1" applyAlignment="1">
      <alignment vertical="top" wrapText="1"/>
    </xf>
    <xf numFmtId="165" fontId="0" fillId="3" borderId="0" xfId="0" applyNumberFormat="1" applyFill="1" applyBorder="1" applyAlignment="1">
      <alignment wrapText="1"/>
    </xf>
    <xf numFmtId="3" fontId="0" fillId="4" borderId="34" xfId="0" applyNumberFormat="1" applyFill="1" applyBorder="1" applyAlignment="1">
      <alignment wrapText="1"/>
    </xf>
    <xf numFmtId="3" fontId="0" fillId="4" borderId="35" xfId="0" applyNumberFormat="1" applyFill="1" applyBorder="1" applyAlignment="1">
      <alignment wrapText="1"/>
    </xf>
    <xf numFmtId="0" fontId="0" fillId="0" borderId="30" xfId="0" applyBorder="1" applyAlignment="1">
      <alignment vertical="top"/>
    </xf>
    <xf numFmtId="0" fontId="4" fillId="0" borderId="16" xfId="0" applyFont="1" applyBorder="1" applyAlignment="1">
      <alignment vertical="top" wrapText="1"/>
    </xf>
    <xf numFmtId="0" fontId="4" fillId="0" borderId="16" xfId="0" applyFont="1" applyBorder="1" applyAlignment="1">
      <alignment horizontal="left" vertical="top" wrapText="1"/>
    </xf>
    <xf numFmtId="0" fontId="4" fillId="6" borderId="27" xfId="0" applyFont="1" applyFill="1" applyBorder="1" applyAlignment="1">
      <alignment horizontal="center" vertical="top" wrapText="1"/>
    </xf>
    <xf numFmtId="2" fontId="0" fillId="4" borderId="6" xfId="0" applyNumberFormat="1" applyFill="1" applyBorder="1" applyAlignment="1">
      <alignment wrapText="1"/>
    </xf>
    <xf numFmtId="2" fontId="0" fillId="4" borderId="1" xfId="0" applyNumberFormat="1" applyFill="1" applyBorder="1" applyAlignment="1">
      <alignment wrapText="1"/>
    </xf>
    <xf numFmtId="2" fontId="0" fillId="4" borderId="3" xfId="0" applyNumberFormat="1" applyFill="1" applyBorder="1" applyAlignment="1">
      <alignment wrapText="1"/>
    </xf>
    <xf numFmtId="0" fontId="0" fillId="3" borderId="37" xfId="0" applyFill="1" applyBorder="1" applyAlignment="1">
      <alignment wrapText="1"/>
    </xf>
    <xf numFmtId="0" fontId="0" fillId="3" borderId="18" xfId="0" applyFill="1" applyBorder="1"/>
    <xf numFmtId="0" fontId="0" fillId="0" borderId="19" xfId="0" applyBorder="1" applyAlignment="1">
      <alignment wrapText="1"/>
    </xf>
    <xf numFmtId="0" fontId="4" fillId="6" borderId="27" xfId="0" applyFont="1" applyFill="1" applyBorder="1" applyAlignment="1">
      <alignment vertical="top" wrapText="1"/>
    </xf>
    <xf numFmtId="0" fontId="0" fillId="2" borderId="27" xfId="0" applyFill="1" applyBorder="1"/>
    <xf numFmtId="0" fontId="0" fillId="6" borderId="27" xfId="0" applyFill="1" applyBorder="1"/>
    <xf numFmtId="0" fontId="4" fillId="0" borderId="36" xfId="0" applyFont="1" applyBorder="1" applyAlignment="1">
      <alignment vertical="top" wrapText="1"/>
    </xf>
    <xf numFmtId="0" fontId="0" fillId="5" borderId="36" xfId="0" applyFill="1" applyBorder="1" applyAlignment="1">
      <alignment horizontal="center" vertical="top" wrapText="1"/>
    </xf>
    <xf numFmtId="3" fontId="0" fillId="4" borderId="38" xfId="0" applyNumberFormat="1" applyFill="1" applyBorder="1" applyAlignment="1">
      <alignment wrapText="1"/>
    </xf>
    <xf numFmtId="0" fontId="8" fillId="3" borderId="0" xfId="0" applyFont="1" applyFill="1" applyBorder="1" applyAlignment="1">
      <alignment vertical="top" wrapText="1"/>
    </xf>
    <xf numFmtId="2" fontId="8" fillId="3" borderId="0" xfId="0" applyNumberFormat="1" applyFont="1" applyFill="1" applyBorder="1" applyAlignment="1">
      <alignment horizontal="center" vertical="top" wrapText="1"/>
    </xf>
    <xf numFmtId="0" fontId="0" fillId="5" borderId="12" xfId="0" applyFill="1" applyBorder="1"/>
    <xf numFmtId="0" fontId="0" fillId="5" borderId="6" xfId="0" applyFill="1" applyBorder="1" applyAlignment="1">
      <alignment wrapText="1"/>
    </xf>
    <xf numFmtId="0" fontId="0" fillId="5" borderId="36" xfId="0" applyFill="1" applyBorder="1" applyAlignment="1">
      <alignment wrapText="1"/>
    </xf>
    <xf numFmtId="0" fontId="0" fillId="5" borderId="13" xfId="0" applyFill="1" applyBorder="1"/>
    <xf numFmtId="1" fontId="0" fillId="5" borderId="3" xfId="0" applyNumberForma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39" xfId="0" applyFill="1" applyBorder="1" applyAlignment="1">
      <alignment wrapText="1"/>
    </xf>
    <xf numFmtId="0" fontId="0" fillId="5" borderId="28" xfId="0" applyFill="1" applyBorder="1" applyAlignment="1"/>
    <xf numFmtId="0" fontId="0" fillId="5" borderId="29" xfId="0" applyFill="1" applyBorder="1" applyAlignment="1">
      <alignment wrapText="1"/>
    </xf>
    <xf numFmtId="1" fontId="0" fillId="5" borderId="29" xfId="0" applyNumberFormat="1" applyFill="1" applyBorder="1" applyAlignment="1">
      <alignment wrapText="1"/>
    </xf>
    <xf numFmtId="0" fontId="8" fillId="3" borderId="40" xfId="0" applyFont="1" applyFill="1" applyBorder="1" applyAlignment="1">
      <alignment vertical="top"/>
    </xf>
    <xf numFmtId="0" fontId="0" fillId="3" borderId="33" xfId="0" applyFill="1" applyBorder="1"/>
    <xf numFmtId="0" fontId="0" fillId="3" borderId="22" xfId="0" applyFill="1" applyBorder="1" applyAlignment="1">
      <alignment wrapText="1"/>
    </xf>
    <xf numFmtId="0" fontId="7" fillId="3" borderId="22" xfId="0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2" xfId="0" applyBorder="1" applyAlignment="1">
      <alignment horizontal="right" wrapText="1"/>
    </xf>
    <xf numFmtId="14" fontId="0" fillId="0" borderId="22" xfId="0" applyNumberFormat="1" applyBorder="1" applyAlignment="1">
      <alignment horizontal="left" wrapText="1"/>
    </xf>
    <xf numFmtId="0" fontId="1" fillId="2" borderId="27" xfId="0" applyFont="1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0" fillId="3" borderId="41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="85" zoomScaleNormal="85" workbookViewId="0">
      <selection activeCell="L5" sqref="L5"/>
    </sheetView>
  </sheetViews>
  <sheetFormatPr baseColWidth="10" defaultRowHeight="12.75" x14ac:dyDescent="0.2"/>
  <cols>
    <col min="1" max="1" width="16.140625" customWidth="1"/>
    <col min="2" max="2" width="22.140625" style="1" customWidth="1"/>
    <col min="3" max="3" width="15.85546875" style="1" customWidth="1"/>
    <col min="4" max="4" width="10.140625" style="1" customWidth="1"/>
    <col min="5" max="5" width="24" style="1" customWidth="1"/>
    <col min="6" max="6" width="16.140625" style="1" customWidth="1"/>
    <col min="7" max="7" width="12.85546875" style="1" customWidth="1"/>
    <col min="8" max="8" width="13.85546875" style="1" customWidth="1"/>
    <col min="9" max="9" width="17.7109375" style="1" customWidth="1"/>
    <col min="10" max="10" width="13.7109375" style="1" customWidth="1"/>
    <col min="11" max="11" width="13.28515625" style="1" customWidth="1"/>
    <col min="12" max="12" width="14.5703125" style="1" customWidth="1"/>
    <col min="13" max="13" width="16.85546875" style="1" customWidth="1"/>
  </cols>
  <sheetData>
    <row r="1" spans="1:14" ht="24.75" customHeight="1" x14ac:dyDescent="0.2">
      <c r="A1" s="41" t="s">
        <v>25</v>
      </c>
      <c r="B1" s="42"/>
      <c r="C1" s="42"/>
      <c r="D1" s="42"/>
      <c r="E1" s="42"/>
      <c r="F1" s="42"/>
      <c r="G1" s="42"/>
      <c r="H1" s="34"/>
      <c r="I1" s="34"/>
      <c r="J1" s="34"/>
      <c r="K1" s="34"/>
      <c r="L1" s="34"/>
      <c r="M1" s="35"/>
    </row>
    <row r="2" spans="1:14" ht="19.5" customHeight="1" thickBot="1" x14ac:dyDescent="0.25">
      <c r="A2" s="43" t="s">
        <v>18</v>
      </c>
      <c r="B2" s="44"/>
      <c r="C2" s="44"/>
      <c r="D2" s="44"/>
      <c r="E2" s="44"/>
      <c r="F2" s="44"/>
      <c r="G2" s="44"/>
      <c r="H2" s="45"/>
      <c r="I2" s="45"/>
      <c r="J2" s="45"/>
      <c r="K2" s="45"/>
      <c r="L2" s="45"/>
      <c r="M2" s="46"/>
    </row>
    <row r="3" spans="1:14" ht="66" customHeight="1" thickBot="1" x14ac:dyDescent="0.25">
      <c r="A3" s="59" t="s">
        <v>11</v>
      </c>
      <c r="B3" s="60" t="s">
        <v>12</v>
      </c>
      <c r="C3" s="60" t="s">
        <v>11</v>
      </c>
      <c r="D3" s="60" t="s">
        <v>11</v>
      </c>
      <c r="E3" s="60" t="s">
        <v>11</v>
      </c>
      <c r="F3" s="60" t="s">
        <v>11</v>
      </c>
      <c r="G3" s="60" t="s">
        <v>11</v>
      </c>
      <c r="H3" s="60" t="s">
        <v>11</v>
      </c>
      <c r="I3" s="60" t="s">
        <v>11</v>
      </c>
      <c r="J3" s="60" t="s">
        <v>29</v>
      </c>
      <c r="K3" s="60" t="s">
        <v>11</v>
      </c>
      <c r="L3" s="61" t="s">
        <v>11</v>
      </c>
      <c r="M3" s="72" t="s">
        <v>26</v>
      </c>
    </row>
    <row r="4" spans="1:14" ht="77.25" thickBot="1" x14ac:dyDescent="0.25">
      <c r="A4" s="36" t="s">
        <v>13</v>
      </c>
      <c r="B4" s="13" t="s">
        <v>4</v>
      </c>
      <c r="C4" s="12" t="s">
        <v>14</v>
      </c>
      <c r="D4" s="12" t="s">
        <v>5</v>
      </c>
      <c r="E4" s="12" t="s">
        <v>24</v>
      </c>
      <c r="F4" s="12" t="s">
        <v>7</v>
      </c>
      <c r="G4" s="13" t="s">
        <v>10</v>
      </c>
      <c r="H4" s="14" t="s">
        <v>20</v>
      </c>
      <c r="I4" s="12" t="s">
        <v>6</v>
      </c>
      <c r="J4" s="13" t="s">
        <v>16</v>
      </c>
      <c r="K4" s="14" t="s">
        <v>19</v>
      </c>
      <c r="L4" s="12" t="s">
        <v>21</v>
      </c>
      <c r="M4" s="73" t="s">
        <v>22</v>
      </c>
    </row>
    <row r="5" spans="1:14" x14ac:dyDescent="0.2">
      <c r="A5" s="37">
        <v>1</v>
      </c>
      <c r="B5" s="20">
        <v>6</v>
      </c>
      <c r="C5" s="52">
        <f t="shared" ref="C5:C31" si="0">$C$37</f>
        <v>12.5</v>
      </c>
      <c r="D5" s="63">
        <f>B5/($B$35/3.6*C5)/($B$36/1000)</f>
        <v>0.41543654495273447</v>
      </c>
      <c r="E5" s="47">
        <v>2.5</v>
      </c>
      <c r="F5" s="24">
        <f t="shared" ref="F5:F31" si="1">$B$36*9.81*D5*E5/3600</f>
        <v>2.7961995249406177</v>
      </c>
      <c r="G5" s="15">
        <f>F5/(0.065*LN(F5))*1.3</f>
        <v>54.386950942971467</v>
      </c>
      <c r="H5" s="9">
        <v>5400</v>
      </c>
      <c r="I5" s="8">
        <f>(G5*H5/1000)*A5</f>
        <v>293.6895350920459</v>
      </c>
      <c r="J5" s="7">
        <f>((1.7*$F5+17*(1-2.781^(-0.3*$F5)))*0.2/0.49)*$J$33</f>
        <v>11.280062633710713</v>
      </c>
      <c r="K5" s="9">
        <v>5400</v>
      </c>
      <c r="L5" s="9">
        <f>J5*($K5/1000)*A5</f>
        <v>60.912338222037853</v>
      </c>
      <c r="M5" s="57">
        <f>(I5-L5)</f>
        <v>232.77719687000805</v>
      </c>
    </row>
    <row r="6" spans="1:14" x14ac:dyDescent="0.2">
      <c r="A6" s="38">
        <v>1</v>
      </c>
      <c r="B6" s="21">
        <v>10</v>
      </c>
      <c r="C6" s="53">
        <f t="shared" si="0"/>
        <v>12.5</v>
      </c>
      <c r="D6" s="64">
        <f t="shared" ref="D6:D31" si="2">B6/($B$35/3.6*C6)/($B$36/1000)</f>
        <v>0.69239424158789076</v>
      </c>
      <c r="E6" s="48">
        <v>2.5</v>
      </c>
      <c r="F6" s="25">
        <f t="shared" ref="F6" si="3">$B$36*9.81*D6*E6/3600</f>
        <v>4.6603325415676951</v>
      </c>
      <c r="G6" s="11">
        <f>F6/(0.065*LN(F6))*1.3</f>
        <v>60.559710109379225</v>
      </c>
      <c r="H6" s="6">
        <v>5400</v>
      </c>
      <c r="I6" s="2">
        <f t="shared" ref="I6" si="4">(G6*H6/1000)*A6</f>
        <v>327.02243459064783</v>
      </c>
      <c r="J6" s="5">
        <f>((1.7*$F6+17*(1-2.781^(-0.3*$F6)))*0.2/0.49)*$J$33</f>
        <v>16.172705335423188</v>
      </c>
      <c r="K6" s="6">
        <v>5400</v>
      </c>
      <c r="L6" s="6">
        <f>J6*($K6/1000)*A6</f>
        <v>87.332608811285226</v>
      </c>
      <c r="M6" s="58">
        <f>(I6-L6)</f>
        <v>239.68982577936259</v>
      </c>
    </row>
    <row r="7" spans="1:14" x14ac:dyDescent="0.2">
      <c r="A7" s="38">
        <v>1</v>
      </c>
      <c r="B7" s="21">
        <v>20</v>
      </c>
      <c r="C7" s="53">
        <f t="shared" si="0"/>
        <v>12.5</v>
      </c>
      <c r="D7" s="64">
        <f t="shared" si="2"/>
        <v>1.3847884831757815</v>
      </c>
      <c r="E7" s="48">
        <v>2.5</v>
      </c>
      <c r="F7" s="25">
        <f t="shared" si="1"/>
        <v>9.3206650831353901</v>
      </c>
      <c r="G7" s="11">
        <f>F7/(0.065*LN(F7))*1.3</f>
        <v>83.509749761044176</v>
      </c>
      <c r="H7" s="6">
        <v>5400</v>
      </c>
      <c r="I7" s="2">
        <f t="shared" ref="I7:I12" si="5">(G7*H7/1000)*A7</f>
        <v>450.95264870963859</v>
      </c>
      <c r="J7" s="5">
        <f t="shared" ref="J7:J31" si="6">((1.7*$F7+17*(1-2.781^(-0.3*$F7)))*0.2/0.49)*$J$33</f>
        <v>24.716708076761776</v>
      </c>
      <c r="K7" s="6">
        <v>5400</v>
      </c>
      <c r="L7" s="6">
        <f>J7*($K7/1000)*A7</f>
        <v>133.4702236145136</v>
      </c>
      <c r="M7" s="58">
        <f t="shared" ref="M7:M31" si="7">(I7-L7)</f>
        <v>317.482425095125</v>
      </c>
    </row>
    <row r="8" spans="1:14" x14ac:dyDescent="0.2">
      <c r="A8" s="38">
        <v>1</v>
      </c>
      <c r="B8" s="21">
        <v>30</v>
      </c>
      <c r="C8" s="53">
        <f t="shared" si="0"/>
        <v>12.5</v>
      </c>
      <c r="D8" s="64">
        <f t="shared" si="2"/>
        <v>2.0771827247636723</v>
      </c>
      <c r="E8" s="48">
        <v>2.5</v>
      </c>
      <c r="F8" s="25">
        <f t="shared" si="1"/>
        <v>13.980997624703086</v>
      </c>
      <c r="G8" s="11">
        <f t="shared" ref="G8:G31" si="8">F8/(0.065*LN(F8))*1.3</f>
        <v>106.00904136955428</v>
      </c>
      <c r="H8" s="6">
        <v>5400</v>
      </c>
      <c r="I8" s="2">
        <f t="shared" si="5"/>
        <v>572.44882339559308</v>
      </c>
      <c r="J8" s="5">
        <f t="shared" si="6"/>
        <v>31.435078197428084</v>
      </c>
      <c r="K8" s="6">
        <v>5400</v>
      </c>
      <c r="L8" s="6">
        <f t="shared" ref="L8:L12" si="9">J8*($K8/1000)*A8</f>
        <v>169.74942226611165</v>
      </c>
      <c r="M8" s="58">
        <f t="shared" si="7"/>
        <v>402.69940112948143</v>
      </c>
    </row>
    <row r="9" spans="1:14" x14ac:dyDescent="0.2">
      <c r="A9" s="38">
        <v>1</v>
      </c>
      <c r="B9" s="21">
        <v>40</v>
      </c>
      <c r="C9" s="53">
        <f t="shared" si="0"/>
        <v>12.5</v>
      </c>
      <c r="D9" s="64">
        <f t="shared" si="2"/>
        <v>2.769576966351563</v>
      </c>
      <c r="E9" s="48">
        <v>2.5</v>
      </c>
      <c r="F9" s="25">
        <f t="shared" si="1"/>
        <v>18.64133016627078</v>
      </c>
      <c r="G9" s="11">
        <f t="shared" si="8"/>
        <v>127.44547871552189</v>
      </c>
      <c r="H9" s="6">
        <v>5400</v>
      </c>
      <c r="I9" s="2">
        <f t="shared" si="5"/>
        <v>688.20558506381815</v>
      </c>
      <c r="J9" s="5">
        <f t="shared" si="6"/>
        <v>37.716554308325655</v>
      </c>
      <c r="K9" s="6">
        <v>5400</v>
      </c>
      <c r="L9" s="6">
        <f t="shared" si="9"/>
        <v>203.66939326495856</v>
      </c>
      <c r="M9" s="58">
        <f t="shared" si="7"/>
        <v>484.53619179885959</v>
      </c>
    </row>
    <row r="10" spans="1:14" x14ac:dyDescent="0.2">
      <c r="A10" s="38">
        <v>1</v>
      </c>
      <c r="B10" s="21">
        <v>50</v>
      </c>
      <c r="C10" s="53">
        <f t="shared" si="0"/>
        <v>12.5</v>
      </c>
      <c r="D10" s="64">
        <f t="shared" si="2"/>
        <v>3.4619712079394538</v>
      </c>
      <c r="E10" s="48">
        <v>2.5</v>
      </c>
      <c r="F10" s="25">
        <f t="shared" si="1"/>
        <v>23.301662707838481</v>
      </c>
      <c r="G10" s="11">
        <f t="shared" si="8"/>
        <v>148.01638728216432</v>
      </c>
      <c r="H10" s="6">
        <v>5400</v>
      </c>
      <c r="I10" s="2">
        <f t="shared" si="5"/>
        <v>799.28849132368725</v>
      </c>
      <c r="J10" s="5">
        <f t="shared" si="6"/>
        <v>43.893476866876263</v>
      </c>
      <c r="K10" s="6">
        <v>5400</v>
      </c>
      <c r="L10" s="6">
        <f t="shared" si="9"/>
        <v>237.02477508113182</v>
      </c>
      <c r="M10" s="58">
        <f t="shared" si="7"/>
        <v>562.26371624255546</v>
      </c>
    </row>
    <row r="11" spans="1:14" x14ac:dyDescent="0.2">
      <c r="A11" s="38">
        <v>1</v>
      </c>
      <c r="B11" s="21">
        <v>60</v>
      </c>
      <c r="C11" s="53">
        <f t="shared" si="0"/>
        <v>12.5</v>
      </c>
      <c r="D11" s="64">
        <f t="shared" si="2"/>
        <v>4.1543654495273445</v>
      </c>
      <c r="E11" s="48">
        <v>2.5</v>
      </c>
      <c r="F11" s="25">
        <f t="shared" si="1"/>
        <v>27.961995249406172</v>
      </c>
      <c r="G11" s="11">
        <f t="shared" si="8"/>
        <v>167.89724253349624</v>
      </c>
      <c r="H11" s="6">
        <v>5400</v>
      </c>
      <c r="I11" s="2">
        <f t="shared" si="5"/>
        <v>906.64510968087973</v>
      </c>
      <c r="J11" s="5">
        <f t="shared" si="6"/>
        <v>50.045378607873971</v>
      </c>
      <c r="K11" s="6">
        <v>5400</v>
      </c>
      <c r="L11" s="6">
        <f t="shared" si="9"/>
        <v>270.24504448251946</v>
      </c>
      <c r="M11" s="58">
        <f t="shared" si="7"/>
        <v>636.40006519836027</v>
      </c>
    </row>
    <row r="12" spans="1:14" x14ac:dyDescent="0.2">
      <c r="A12" s="38">
        <v>1</v>
      </c>
      <c r="B12" s="21">
        <v>70</v>
      </c>
      <c r="C12" s="53">
        <f t="shared" si="0"/>
        <v>12.5</v>
      </c>
      <c r="D12" s="64">
        <f t="shared" si="2"/>
        <v>4.8467596911152349</v>
      </c>
      <c r="E12" s="48">
        <v>2.5</v>
      </c>
      <c r="F12" s="25">
        <f t="shared" si="1"/>
        <v>32.62232779097387</v>
      </c>
      <c r="G12" s="11">
        <f t="shared" si="8"/>
        <v>187.21581801961688</v>
      </c>
      <c r="H12" s="6">
        <v>5400</v>
      </c>
      <c r="I12" s="2">
        <f t="shared" si="5"/>
        <v>1010.9654173059311</v>
      </c>
      <c r="J12" s="5">
        <f t="shared" si="6"/>
        <v>56.191292591431015</v>
      </c>
      <c r="K12" s="6">
        <v>5400</v>
      </c>
      <c r="L12" s="6">
        <f t="shared" si="9"/>
        <v>303.43297999372749</v>
      </c>
      <c r="M12" s="58">
        <f t="shared" si="7"/>
        <v>707.53243731220357</v>
      </c>
    </row>
    <row r="13" spans="1:14" x14ac:dyDescent="0.2">
      <c r="A13" s="39">
        <v>1</v>
      </c>
      <c r="B13" s="22">
        <v>80</v>
      </c>
      <c r="C13" s="53">
        <f t="shared" si="0"/>
        <v>12.5</v>
      </c>
      <c r="D13" s="64">
        <f t="shared" si="2"/>
        <v>5.5391539327031261</v>
      </c>
      <c r="E13" s="49">
        <v>2.5</v>
      </c>
      <c r="F13" s="26">
        <f t="shared" si="1"/>
        <v>37.28266033254156</v>
      </c>
      <c r="G13" s="11">
        <f t="shared" si="8"/>
        <v>206.06532128943104</v>
      </c>
      <c r="H13" s="6">
        <v>5400</v>
      </c>
      <c r="I13" s="2">
        <f>(G13*H13/1000)*A13</f>
        <v>1112.7527349629277</v>
      </c>
      <c r="J13" s="5">
        <f t="shared" si="6"/>
        <v>62.335773638630442</v>
      </c>
      <c r="K13" s="6">
        <v>5400</v>
      </c>
      <c r="L13" s="6">
        <f>J13*($K13/1000)*A13</f>
        <v>336.61317764860439</v>
      </c>
      <c r="M13" s="58">
        <f t="shared" si="7"/>
        <v>776.13955731432327</v>
      </c>
    </row>
    <row r="14" spans="1:14" x14ac:dyDescent="0.2">
      <c r="A14" s="38">
        <v>1</v>
      </c>
      <c r="B14" s="21">
        <v>90</v>
      </c>
      <c r="C14" s="53">
        <f t="shared" si="0"/>
        <v>12.5</v>
      </c>
      <c r="D14" s="64">
        <f t="shared" si="2"/>
        <v>6.2315481742910164</v>
      </c>
      <c r="E14" s="48">
        <v>2.5</v>
      </c>
      <c r="F14" s="25">
        <f t="shared" si="1"/>
        <v>41.942992874109265</v>
      </c>
      <c r="G14" s="11">
        <f t="shared" si="8"/>
        <v>224.51551043738445</v>
      </c>
      <c r="H14" s="6">
        <v>5400</v>
      </c>
      <c r="I14" s="2">
        <f t="shared" ref="I14:I31" si="10">(G14*H14/1000)*A14</f>
        <v>1212.3837563618758</v>
      </c>
      <c r="J14" s="5">
        <f t="shared" si="6"/>
        <v>68.479911768364502</v>
      </c>
      <c r="K14" s="6">
        <v>5400</v>
      </c>
      <c r="L14" s="6">
        <f t="shared" ref="L14:L31" si="11">J14*($K14/1000)*A14</f>
        <v>369.79152354916835</v>
      </c>
      <c r="M14" s="58">
        <f t="shared" si="7"/>
        <v>842.59223281270749</v>
      </c>
    </row>
    <row r="15" spans="1:14" x14ac:dyDescent="0.2">
      <c r="A15" s="38">
        <v>1</v>
      </c>
      <c r="B15" s="23">
        <v>100</v>
      </c>
      <c r="C15" s="53">
        <f t="shared" si="0"/>
        <v>12.5</v>
      </c>
      <c r="D15" s="64">
        <f t="shared" si="2"/>
        <v>6.9239424158789076</v>
      </c>
      <c r="E15" s="50">
        <v>2.5</v>
      </c>
      <c r="F15" s="27">
        <f t="shared" si="1"/>
        <v>46.603325415676963</v>
      </c>
      <c r="G15" s="11">
        <f t="shared" si="8"/>
        <v>242.62001876061851</v>
      </c>
      <c r="H15" s="6">
        <v>5400</v>
      </c>
      <c r="I15" s="2">
        <f t="shared" si="10"/>
        <v>1310.1481013073399</v>
      </c>
      <c r="J15" s="5">
        <f t="shared" si="6"/>
        <v>74.623967834169179</v>
      </c>
      <c r="K15" s="6">
        <v>5400</v>
      </c>
      <c r="L15" s="6">
        <f t="shared" si="11"/>
        <v>402.9694263045136</v>
      </c>
      <c r="M15" s="58">
        <f t="shared" si="7"/>
        <v>907.17867500282625</v>
      </c>
    </row>
    <row r="16" spans="1:14" x14ac:dyDescent="0.2">
      <c r="A16" s="38">
        <v>1</v>
      </c>
      <c r="B16" s="21">
        <v>150</v>
      </c>
      <c r="C16" s="53">
        <f t="shared" si="0"/>
        <v>12.5</v>
      </c>
      <c r="D16" s="64">
        <f t="shared" si="2"/>
        <v>10.385913623818361</v>
      </c>
      <c r="E16" s="48">
        <v>2.75</v>
      </c>
      <c r="F16" s="25">
        <f t="shared" si="1"/>
        <v>76.895486935866984</v>
      </c>
      <c r="G16" s="11">
        <f t="shared" si="8"/>
        <v>354.15738461888981</v>
      </c>
      <c r="H16" s="6">
        <v>5400</v>
      </c>
      <c r="I16" s="2">
        <f t="shared" si="10"/>
        <v>1912.4498769420049</v>
      </c>
      <c r="J16" s="5">
        <f t="shared" si="6"/>
        <v>114.56017257184567</v>
      </c>
      <c r="K16" s="6">
        <v>5400</v>
      </c>
      <c r="L16" s="6">
        <f t="shared" si="11"/>
        <v>618.62493188796668</v>
      </c>
      <c r="M16" s="58">
        <f t="shared" si="7"/>
        <v>1293.8249450540384</v>
      </c>
      <c r="N16" s="10"/>
    </row>
    <row r="17" spans="1:13" x14ac:dyDescent="0.2">
      <c r="A17" s="38">
        <v>1</v>
      </c>
      <c r="B17" s="22">
        <v>200</v>
      </c>
      <c r="C17" s="53">
        <f t="shared" si="0"/>
        <v>12.5</v>
      </c>
      <c r="D17" s="64">
        <f t="shared" si="2"/>
        <v>13.847884831757815</v>
      </c>
      <c r="E17" s="48">
        <v>2.75</v>
      </c>
      <c r="F17" s="26">
        <f t="shared" si="1"/>
        <v>102.52731591448932</v>
      </c>
      <c r="G17" s="11">
        <f t="shared" si="8"/>
        <v>442.87021014566881</v>
      </c>
      <c r="H17" s="6">
        <v>5400</v>
      </c>
      <c r="I17" s="2">
        <f t="shared" si="10"/>
        <v>2391.4991347866116</v>
      </c>
      <c r="J17" s="5">
        <f t="shared" si="6"/>
        <v>148.35233894032646</v>
      </c>
      <c r="K17" s="6">
        <v>5400</v>
      </c>
      <c r="L17" s="6">
        <f t="shared" si="11"/>
        <v>801.10263027776296</v>
      </c>
      <c r="M17" s="58">
        <f t="shared" si="7"/>
        <v>1590.3965045088487</v>
      </c>
    </row>
    <row r="18" spans="1:13" x14ac:dyDescent="0.2">
      <c r="A18" s="38">
        <v>1</v>
      </c>
      <c r="B18" s="22">
        <v>250</v>
      </c>
      <c r="C18" s="53">
        <f t="shared" si="0"/>
        <v>12.5</v>
      </c>
      <c r="D18" s="64">
        <f t="shared" si="2"/>
        <v>17.309856039697266</v>
      </c>
      <c r="E18" s="48">
        <v>2.75</v>
      </c>
      <c r="F18" s="25">
        <f t="shared" si="1"/>
        <v>128.15914489311163</v>
      </c>
      <c r="G18" s="11">
        <f t="shared" si="8"/>
        <v>528.1349303076006</v>
      </c>
      <c r="H18" s="6">
        <v>5400</v>
      </c>
      <c r="I18" s="2">
        <f t="shared" si="10"/>
        <v>2851.9286236610433</v>
      </c>
      <c r="J18" s="5">
        <f t="shared" si="6"/>
        <v>182.14450530806147</v>
      </c>
      <c r="K18" s="6">
        <v>5400</v>
      </c>
      <c r="L18" s="6">
        <f t="shared" si="11"/>
        <v>983.58032866353199</v>
      </c>
      <c r="M18" s="58">
        <f t="shared" si="7"/>
        <v>1868.3482949975114</v>
      </c>
    </row>
    <row r="19" spans="1:13" x14ac:dyDescent="0.2">
      <c r="A19" s="38">
        <v>1</v>
      </c>
      <c r="B19" s="21">
        <v>300</v>
      </c>
      <c r="C19" s="53">
        <f t="shared" si="0"/>
        <v>12.5</v>
      </c>
      <c r="D19" s="64">
        <f t="shared" si="2"/>
        <v>20.771827247636722</v>
      </c>
      <c r="E19" s="48">
        <v>2.75</v>
      </c>
      <c r="F19" s="25">
        <f t="shared" si="1"/>
        <v>153.79097387173397</v>
      </c>
      <c r="G19" s="11">
        <f t="shared" si="8"/>
        <v>610.81557661516842</v>
      </c>
      <c r="H19" s="6">
        <v>5400</v>
      </c>
      <c r="I19" s="2">
        <f t="shared" si="10"/>
        <v>3298.4041137219097</v>
      </c>
      <c r="J19" s="5">
        <f t="shared" si="6"/>
        <v>215.93667167579625</v>
      </c>
      <c r="K19" s="6">
        <v>5400</v>
      </c>
      <c r="L19" s="6">
        <f t="shared" si="11"/>
        <v>1166.0580270492999</v>
      </c>
      <c r="M19" s="58">
        <f t="shared" si="7"/>
        <v>2132.34608667261</v>
      </c>
    </row>
    <row r="20" spans="1:13" x14ac:dyDescent="0.2">
      <c r="A20" s="38">
        <v>1</v>
      </c>
      <c r="B20" s="21">
        <v>350</v>
      </c>
      <c r="C20" s="53">
        <f t="shared" si="0"/>
        <v>12.5</v>
      </c>
      <c r="D20" s="64">
        <f t="shared" si="2"/>
        <v>24.233798455576174</v>
      </c>
      <c r="E20" s="48">
        <v>3</v>
      </c>
      <c r="F20" s="25">
        <f t="shared" si="1"/>
        <v>195.73396674584319</v>
      </c>
      <c r="G20" s="11">
        <f t="shared" si="8"/>
        <v>741.87228286170478</v>
      </c>
      <c r="H20" s="6">
        <v>5400</v>
      </c>
      <c r="I20" s="2">
        <f t="shared" si="10"/>
        <v>4006.1103274532056</v>
      </c>
      <c r="J20" s="5">
        <f t="shared" si="6"/>
        <v>271.23294391390749</v>
      </c>
      <c r="K20" s="6">
        <v>5400</v>
      </c>
      <c r="L20" s="6">
        <f t="shared" si="11"/>
        <v>1464.6578971351005</v>
      </c>
      <c r="M20" s="58">
        <f t="shared" si="7"/>
        <v>2541.4524303181051</v>
      </c>
    </row>
    <row r="21" spans="1:13" x14ac:dyDescent="0.2">
      <c r="A21" s="38">
        <v>1</v>
      </c>
      <c r="B21" s="21">
        <v>400</v>
      </c>
      <c r="C21" s="53">
        <f t="shared" si="0"/>
        <v>12.5</v>
      </c>
      <c r="D21" s="64">
        <f t="shared" si="2"/>
        <v>27.69576966351563</v>
      </c>
      <c r="E21" s="48">
        <v>3</v>
      </c>
      <c r="F21" s="25">
        <f t="shared" si="1"/>
        <v>223.69596199524943</v>
      </c>
      <c r="G21" s="11">
        <f t="shared" si="8"/>
        <v>826.92813967440111</v>
      </c>
      <c r="H21" s="6">
        <v>5400</v>
      </c>
      <c r="I21" s="2">
        <f t="shared" si="10"/>
        <v>4465.4119542417657</v>
      </c>
      <c r="J21" s="5">
        <f t="shared" si="6"/>
        <v>308.0971254059819</v>
      </c>
      <c r="K21" s="6">
        <v>5400</v>
      </c>
      <c r="L21" s="6">
        <f t="shared" si="11"/>
        <v>1663.7244771923024</v>
      </c>
      <c r="M21" s="58">
        <f t="shared" si="7"/>
        <v>2801.6874770494633</v>
      </c>
    </row>
    <row r="22" spans="1:13" x14ac:dyDescent="0.2">
      <c r="A22" s="38">
        <v>1</v>
      </c>
      <c r="B22" s="21">
        <v>450</v>
      </c>
      <c r="C22" s="53">
        <f t="shared" si="0"/>
        <v>12.5</v>
      </c>
      <c r="D22" s="64">
        <f t="shared" si="2"/>
        <v>31.157740871455083</v>
      </c>
      <c r="E22" s="48">
        <v>3</v>
      </c>
      <c r="F22" s="25">
        <f t="shared" si="1"/>
        <v>251.65795724465556</v>
      </c>
      <c r="G22" s="11">
        <f t="shared" si="8"/>
        <v>910.47298030833588</v>
      </c>
      <c r="H22" s="6">
        <v>5400</v>
      </c>
      <c r="I22" s="2">
        <f t="shared" si="10"/>
        <v>4916.5540936650141</v>
      </c>
      <c r="J22" s="5">
        <f t="shared" si="6"/>
        <v>344.96130689805608</v>
      </c>
      <c r="K22" s="6">
        <v>5400</v>
      </c>
      <c r="L22" s="6">
        <f t="shared" si="11"/>
        <v>1862.791057249503</v>
      </c>
      <c r="M22" s="58">
        <f t="shared" si="7"/>
        <v>3053.7630364155111</v>
      </c>
    </row>
    <row r="23" spans="1:13" x14ac:dyDescent="0.2">
      <c r="A23" s="38">
        <v>1</v>
      </c>
      <c r="B23" s="21">
        <v>500</v>
      </c>
      <c r="C23" s="53">
        <f t="shared" si="0"/>
        <v>12.5</v>
      </c>
      <c r="D23" s="64">
        <f t="shared" si="2"/>
        <v>34.619712079394532</v>
      </c>
      <c r="E23" s="48">
        <v>3</v>
      </c>
      <c r="F23" s="25">
        <f t="shared" si="1"/>
        <v>279.61995249406175</v>
      </c>
      <c r="G23" s="11">
        <f t="shared" si="8"/>
        <v>992.71628318540866</v>
      </c>
      <c r="H23" s="6">
        <v>5400</v>
      </c>
      <c r="I23" s="2">
        <f t="shared" si="10"/>
        <v>5360.6679292012068</v>
      </c>
      <c r="J23" s="5">
        <f t="shared" si="6"/>
        <v>381.82548839013043</v>
      </c>
      <c r="K23" s="6">
        <v>5400</v>
      </c>
      <c r="L23" s="6">
        <f t="shared" si="11"/>
        <v>2061.8576373067044</v>
      </c>
      <c r="M23" s="58">
        <f t="shared" si="7"/>
        <v>3298.8102918945024</v>
      </c>
    </row>
    <row r="24" spans="1:13" x14ac:dyDescent="0.2">
      <c r="A24" s="38">
        <v>1</v>
      </c>
      <c r="B24" s="21">
        <v>550</v>
      </c>
      <c r="C24" s="53">
        <f t="shared" si="0"/>
        <v>12.5</v>
      </c>
      <c r="D24" s="64">
        <f t="shared" si="2"/>
        <v>38.081683287333995</v>
      </c>
      <c r="E24" s="48">
        <v>3</v>
      </c>
      <c r="F24" s="25">
        <f t="shared" si="1"/>
        <v>307.58194774346794</v>
      </c>
      <c r="G24" s="11">
        <f t="shared" si="8"/>
        <v>1073.8202976730549</v>
      </c>
      <c r="H24" s="6">
        <v>5400</v>
      </c>
      <c r="I24" s="2">
        <f t="shared" si="10"/>
        <v>5798.6296074344964</v>
      </c>
      <c r="J24" s="5">
        <f t="shared" si="6"/>
        <v>418.68966988220467</v>
      </c>
      <c r="K24" s="6">
        <v>5400</v>
      </c>
      <c r="L24" s="6">
        <f t="shared" si="11"/>
        <v>2260.9242173639054</v>
      </c>
      <c r="M24" s="58">
        <f t="shared" si="7"/>
        <v>3537.705390070591</v>
      </c>
    </row>
    <row r="25" spans="1:13" x14ac:dyDescent="0.2">
      <c r="A25" s="38">
        <v>1</v>
      </c>
      <c r="B25" s="21">
        <v>600</v>
      </c>
      <c r="C25" s="53">
        <f t="shared" si="0"/>
        <v>12.5</v>
      </c>
      <c r="D25" s="64">
        <f t="shared" si="2"/>
        <v>41.543654495273444</v>
      </c>
      <c r="E25" s="48">
        <v>3</v>
      </c>
      <c r="F25" s="25">
        <f t="shared" si="1"/>
        <v>335.54394299287412</v>
      </c>
      <c r="G25" s="11">
        <f t="shared" si="8"/>
        <v>1153.9140238368802</v>
      </c>
      <c r="H25" s="6">
        <v>5400</v>
      </c>
      <c r="I25" s="2">
        <f t="shared" si="10"/>
        <v>6231.1357287191531</v>
      </c>
      <c r="J25" s="5">
        <f t="shared" si="6"/>
        <v>455.55385137427891</v>
      </c>
      <c r="K25" s="6">
        <v>5400</v>
      </c>
      <c r="L25" s="6">
        <f t="shared" si="11"/>
        <v>2459.9907974211064</v>
      </c>
      <c r="M25" s="58">
        <f t="shared" si="7"/>
        <v>3771.1449312980467</v>
      </c>
    </row>
    <row r="26" spans="1:13" x14ac:dyDescent="0.2">
      <c r="A26" s="38">
        <v>1</v>
      </c>
      <c r="B26" s="21">
        <v>650</v>
      </c>
      <c r="C26" s="53">
        <f t="shared" si="0"/>
        <v>12.5</v>
      </c>
      <c r="D26" s="64">
        <f t="shared" si="2"/>
        <v>45.005625703212893</v>
      </c>
      <c r="E26" s="48">
        <v>3</v>
      </c>
      <c r="F26" s="25">
        <f t="shared" si="1"/>
        <v>363.50593824228025</v>
      </c>
      <c r="G26" s="11">
        <f t="shared" si="8"/>
        <v>1233.1022337324284</v>
      </c>
      <c r="H26" s="6">
        <v>5400</v>
      </c>
      <c r="I26" s="2">
        <f t="shared" si="10"/>
        <v>6658.7520621551139</v>
      </c>
      <c r="J26" s="5">
        <f t="shared" si="6"/>
        <v>492.41803286635309</v>
      </c>
      <c r="K26" s="6">
        <v>5400</v>
      </c>
      <c r="L26" s="6">
        <f t="shared" si="11"/>
        <v>2659.057377478307</v>
      </c>
      <c r="M26" s="58">
        <f t="shared" si="7"/>
        <v>3999.6946846768069</v>
      </c>
    </row>
    <row r="27" spans="1:13" x14ac:dyDescent="0.2">
      <c r="A27" s="38">
        <v>1</v>
      </c>
      <c r="B27" s="21">
        <v>700</v>
      </c>
      <c r="C27" s="53">
        <f t="shared" si="0"/>
        <v>12.5</v>
      </c>
      <c r="D27" s="64">
        <f t="shared" si="2"/>
        <v>48.467596911152349</v>
      </c>
      <c r="E27" s="48">
        <v>3</v>
      </c>
      <c r="F27" s="25">
        <f t="shared" si="1"/>
        <v>391.46793349168638</v>
      </c>
      <c r="G27" s="11">
        <f t="shared" si="8"/>
        <v>1311.4715391553348</v>
      </c>
      <c r="H27" s="6">
        <v>5400</v>
      </c>
      <c r="I27" s="2">
        <f t="shared" si="10"/>
        <v>7081.9463114388072</v>
      </c>
      <c r="J27" s="5">
        <f t="shared" si="6"/>
        <v>529.28221435842727</v>
      </c>
      <c r="K27" s="6">
        <v>5400</v>
      </c>
      <c r="L27" s="6">
        <f t="shared" si="11"/>
        <v>2858.1239575355075</v>
      </c>
      <c r="M27" s="58">
        <f t="shared" si="7"/>
        <v>4223.8223539032997</v>
      </c>
    </row>
    <row r="28" spans="1:13" x14ac:dyDescent="0.2">
      <c r="A28" s="38">
        <v>1</v>
      </c>
      <c r="B28" s="21">
        <v>750</v>
      </c>
      <c r="C28" s="53">
        <f t="shared" si="0"/>
        <v>12.5</v>
      </c>
      <c r="D28" s="64">
        <f t="shared" si="2"/>
        <v>51.929568119091805</v>
      </c>
      <c r="E28" s="48">
        <v>3</v>
      </c>
      <c r="F28" s="25">
        <f t="shared" si="1"/>
        <v>419.42992874109262</v>
      </c>
      <c r="G28" s="11">
        <f t="shared" si="8"/>
        <v>1389.0946147340142</v>
      </c>
      <c r="H28" s="6">
        <v>5400</v>
      </c>
      <c r="I28" s="2">
        <f t="shared" si="10"/>
        <v>7501.1109195636764</v>
      </c>
      <c r="J28" s="5">
        <f t="shared" si="6"/>
        <v>566.14639585050168</v>
      </c>
      <c r="K28" s="6">
        <v>5400</v>
      </c>
      <c r="L28" s="6">
        <f t="shared" si="11"/>
        <v>3057.1905375927095</v>
      </c>
      <c r="M28" s="58">
        <f t="shared" si="7"/>
        <v>4443.9203819709674</v>
      </c>
    </row>
    <row r="29" spans="1:13" x14ac:dyDescent="0.2">
      <c r="A29" s="38">
        <v>1</v>
      </c>
      <c r="B29" s="21">
        <v>800</v>
      </c>
      <c r="C29" s="53">
        <f t="shared" si="0"/>
        <v>12.5</v>
      </c>
      <c r="D29" s="64">
        <f t="shared" si="2"/>
        <v>55.391539327031261</v>
      </c>
      <c r="E29" s="48">
        <v>3</v>
      </c>
      <c r="F29" s="25">
        <f t="shared" si="1"/>
        <v>447.39192399049887</v>
      </c>
      <c r="G29" s="11">
        <f t="shared" si="8"/>
        <v>1466.03322274635</v>
      </c>
      <c r="H29" s="6">
        <v>5400</v>
      </c>
      <c r="I29" s="2">
        <f t="shared" si="10"/>
        <v>7916.5794028302898</v>
      </c>
      <c r="J29" s="5">
        <f t="shared" si="6"/>
        <v>603.01057734257597</v>
      </c>
      <c r="K29" s="6">
        <v>5400</v>
      </c>
      <c r="L29" s="6">
        <f t="shared" si="11"/>
        <v>3256.2571176499105</v>
      </c>
      <c r="M29" s="58">
        <f t="shared" si="7"/>
        <v>4660.3222851803794</v>
      </c>
    </row>
    <row r="30" spans="1:13" x14ac:dyDescent="0.2">
      <c r="A30" s="38">
        <v>1</v>
      </c>
      <c r="B30" s="21">
        <v>850</v>
      </c>
      <c r="C30" s="53">
        <f t="shared" si="0"/>
        <v>12.5</v>
      </c>
      <c r="D30" s="64">
        <f t="shared" si="2"/>
        <v>58.85351053497071</v>
      </c>
      <c r="E30" s="48">
        <v>3</v>
      </c>
      <c r="F30" s="25">
        <f t="shared" si="1"/>
        <v>475.353919239905</v>
      </c>
      <c r="G30" s="11">
        <f t="shared" si="8"/>
        <v>1542.34043330341</v>
      </c>
      <c r="H30" s="6">
        <v>5400</v>
      </c>
      <c r="I30" s="2">
        <f t="shared" si="10"/>
        <v>8328.638339838415</v>
      </c>
      <c r="J30" s="5">
        <f t="shared" si="6"/>
        <v>639.87475883465038</v>
      </c>
      <c r="K30" s="6">
        <v>5400</v>
      </c>
      <c r="L30" s="6">
        <f t="shared" si="11"/>
        <v>3455.3236977071124</v>
      </c>
      <c r="M30" s="58">
        <f t="shared" si="7"/>
        <v>4873.3146421313031</v>
      </c>
    </row>
    <row r="31" spans="1:13" ht="13.5" thickBot="1" x14ac:dyDescent="0.25">
      <c r="A31" s="40">
        <v>1</v>
      </c>
      <c r="B31" s="28">
        <v>900</v>
      </c>
      <c r="C31" s="54">
        <f t="shared" si="0"/>
        <v>12.5</v>
      </c>
      <c r="D31" s="65">
        <f t="shared" si="2"/>
        <v>62.315481742910166</v>
      </c>
      <c r="E31" s="51">
        <v>3</v>
      </c>
      <c r="F31" s="29">
        <f t="shared" si="1"/>
        <v>503.31591448931113</v>
      </c>
      <c r="G31" s="30">
        <f t="shared" si="8"/>
        <v>1618.0622886824556</v>
      </c>
      <c r="H31" s="6">
        <v>5400</v>
      </c>
      <c r="I31" s="32">
        <f t="shared" si="10"/>
        <v>8737.5363588852597</v>
      </c>
      <c r="J31" s="33">
        <f t="shared" si="6"/>
        <v>676.73894032672445</v>
      </c>
      <c r="K31" s="6">
        <v>5400</v>
      </c>
      <c r="L31" s="31">
        <f t="shared" si="11"/>
        <v>3654.390277764312</v>
      </c>
      <c r="M31" s="74">
        <f t="shared" si="7"/>
        <v>5083.1460811209472</v>
      </c>
    </row>
    <row r="32" spans="1:13" ht="13.5" thickBot="1" x14ac:dyDescent="0.25">
      <c r="A32" s="70"/>
      <c r="B32" s="67" t="s">
        <v>30</v>
      </c>
      <c r="C32" s="67"/>
      <c r="D32" s="67"/>
      <c r="E32" s="67"/>
      <c r="F32" s="67"/>
      <c r="G32" s="16"/>
      <c r="H32" s="16"/>
      <c r="I32" s="16"/>
      <c r="J32" s="16"/>
      <c r="K32" s="16"/>
      <c r="L32" s="16"/>
      <c r="M32" s="68"/>
    </row>
    <row r="33" spans="1:13" ht="14.25" customHeight="1" thickBot="1" x14ac:dyDescent="0.25">
      <c r="A33" s="71"/>
      <c r="B33" s="4" t="s">
        <v>31</v>
      </c>
      <c r="C33" s="4"/>
      <c r="D33" s="4"/>
      <c r="E33" s="4"/>
      <c r="F33" s="4"/>
      <c r="G33" s="3"/>
      <c r="H33" s="3"/>
      <c r="I33" s="69" t="s">
        <v>23</v>
      </c>
      <c r="J33" s="62">
        <v>1.9</v>
      </c>
      <c r="K33" s="3"/>
      <c r="L33" s="3"/>
      <c r="M33" s="17"/>
    </row>
    <row r="34" spans="1:13" ht="13.5" customHeight="1" thickBot="1" x14ac:dyDescent="0.25">
      <c r="A34" s="87"/>
      <c r="B34" s="75"/>
      <c r="C34" s="75"/>
      <c r="D34" s="76"/>
      <c r="E34" s="55"/>
      <c r="F34" s="55"/>
      <c r="G34" s="3"/>
      <c r="H34" s="3"/>
      <c r="I34" s="3"/>
      <c r="J34" s="3"/>
      <c r="K34" s="3"/>
      <c r="L34" s="3"/>
      <c r="M34" s="17"/>
    </row>
    <row r="35" spans="1:13" ht="15.75" x14ac:dyDescent="0.3">
      <c r="A35" s="77" t="s">
        <v>8</v>
      </c>
      <c r="B35" s="78">
        <v>4.21</v>
      </c>
      <c r="C35" s="78" t="s">
        <v>1</v>
      </c>
      <c r="D35" s="79" t="s">
        <v>2</v>
      </c>
      <c r="E35" s="56"/>
      <c r="F35" s="56"/>
      <c r="G35" s="3"/>
      <c r="H35" s="3"/>
      <c r="I35" s="3"/>
      <c r="J35" s="3"/>
      <c r="K35" s="3"/>
      <c r="L35" s="3"/>
      <c r="M35" s="17"/>
    </row>
    <row r="36" spans="1:13" ht="16.5" thickBot="1" x14ac:dyDescent="0.35">
      <c r="A36" s="80" t="s">
        <v>9</v>
      </c>
      <c r="B36" s="81">
        <v>988</v>
      </c>
      <c r="C36" s="82" t="s">
        <v>0</v>
      </c>
      <c r="D36" s="83" t="s">
        <v>2</v>
      </c>
      <c r="E36" s="3"/>
      <c r="F36" s="3"/>
      <c r="G36" s="3"/>
      <c r="H36" s="3"/>
      <c r="I36" s="3"/>
      <c r="J36" s="3"/>
      <c r="K36" s="3"/>
      <c r="L36" s="3"/>
      <c r="M36" s="17"/>
    </row>
    <row r="37" spans="1:13" ht="33" customHeight="1" thickBot="1" x14ac:dyDescent="0.25">
      <c r="A37" s="95" t="s">
        <v>15</v>
      </c>
      <c r="B37" s="96"/>
      <c r="C37" s="94">
        <v>12.5</v>
      </c>
      <c r="D37" s="97" t="s">
        <v>3</v>
      </c>
      <c r="E37" s="98" t="s">
        <v>17</v>
      </c>
      <c r="F37" s="3"/>
      <c r="G37" s="3"/>
      <c r="H37" s="3"/>
      <c r="I37" s="3"/>
      <c r="J37" s="3"/>
      <c r="K37" s="3"/>
      <c r="L37" s="3"/>
      <c r="M37" s="17"/>
    </row>
    <row r="38" spans="1:13" hidden="1" x14ac:dyDescent="0.2">
      <c r="A38" s="84"/>
      <c r="B38" s="85"/>
      <c r="C38" s="86">
        <v>20</v>
      </c>
      <c r="D38" s="85"/>
      <c r="E38" s="66">
        <f>$C$39/100</f>
        <v>0</v>
      </c>
      <c r="F38" s="3"/>
      <c r="G38" s="3"/>
      <c r="H38" s="3"/>
      <c r="I38" s="3"/>
      <c r="J38" s="3"/>
      <c r="K38" s="3"/>
      <c r="L38" s="3"/>
      <c r="M38" s="17"/>
    </row>
    <row r="39" spans="1:13" s="19" customFormat="1" ht="16.5" customHeight="1" thickBot="1" x14ac:dyDescent="0.25">
      <c r="A39" s="88"/>
      <c r="B39" s="89"/>
      <c r="C39" s="90"/>
      <c r="D39" s="90"/>
      <c r="E39" s="18"/>
      <c r="F39" s="18"/>
      <c r="G39" s="18"/>
      <c r="H39" s="18"/>
      <c r="I39" s="18"/>
      <c r="J39" s="18"/>
      <c r="K39" s="92" t="s">
        <v>27</v>
      </c>
      <c r="L39" s="93">
        <v>42250</v>
      </c>
      <c r="M39" s="91" t="s">
        <v>28</v>
      </c>
    </row>
    <row r="40" spans="1:13" x14ac:dyDescent="0.2">
      <c r="A40" s="1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</sheetData>
  <pageMargins left="0.70866141732283472" right="0.70866141732283472" top="0.74803149606299213" bottom="0.74803149606299213" header="0.31496062992125984" footer="0.31496062992125984"/>
  <pageSetup paperSize="9" scale="54" orientation="landscape" cellComments="asDisplaye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755f2c3-33a2-4fca-a5b9-4b2ee20ca95c">
      <Terms xmlns="http://schemas.microsoft.com/office/infopath/2007/PartnerControls"/>
    </lcf76f155ced4ddcb4097134ff3c332f>
    <TaxCatchAll xmlns="9d88c921-a49f-44c2-907b-93f3c7c2a01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A7DB1202FAB449CB1C4816A1E6A9C" ma:contentTypeVersion="20" ma:contentTypeDescription="Crée un document." ma:contentTypeScope="" ma:versionID="81cda704cdd9a5d5b1c64ca82871fcc8">
  <xsd:schema xmlns:xsd="http://www.w3.org/2001/XMLSchema" xmlns:xs="http://www.w3.org/2001/XMLSchema" xmlns:p="http://schemas.microsoft.com/office/2006/metadata/properties" xmlns:ns1="http://schemas.microsoft.com/sharepoint/v3" xmlns:ns2="b755f2c3-33a2-4fca-a5b9-4b2ee20ca95c" xmlns:ns3="9d88c921-a49f-44c2-907b-93f3c7c2a012" targetNamespace="http://schemas.microsoft.com/office/2006/metadata/properties" ma:root="true" ma:fieldsID="487af821df5130527120a9eb0663edc2" ns1:_="" ns2:_="" ns3:_="">
    <xsd:import namespace="http://schemas.microsoft.com/sharepoint/v3"/>
    <xsd:import namespace="b755f2c3-33a2-4fca-a5b9-4b2ee20ca95c"/>
    <xsd:import namespace="9d88c921-a49f-44c2-907b-93f3c7c2a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5f2c3-33a2-4fca-a5b9-4b2ee20ca9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fde9b4a2-1823-4b45-b32f-731750fc7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8c921-a49f-44c2-907b-93f3c7c2a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e8b8c6-25a4-4776-b3d0-0d4d332c1c74}" ma:internalName="TaxCatchAll" ma:showField="CatchAllData" ma:web="9d88c921-a49f-44c2-907b-93f3c7c2a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07B226-02AA-4F51-B213-E5C04E16B0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455AFE7-4FA1-4BF4-8210-F3EBD6E6CF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2207C-2FDF-49A6-A4ED-211BCE3A4F5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Groupe de chauffage</vt:lpstr>
      <vt:lpstr>'Groupe de chauffage'!Zone_d_impression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BFE/M.Stettler</dc:creator>
  <cp:lastModifiedBy>Grégoire Blanc</cp:lastModifiedBy>
  <cp:lastPrinted>2014-11-27T08:37:22Z</cp:lastPrinted>
  <dcterms:created xsi:type="dcterms:W3CDTF">2013-09-19T14:05:31Z</dcterms:created>
  <dcterms:modified xsi:type="dcterms:W3CDTF">2021-10-14T09:24:17Z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0x010100CD6A7DB1202FAB449CB1C4816A1E6A9C</vt:lpwstr>
  </property>
  <property fmtid="{D5CDD505-2E9C-101B-9397-08002B2CF9AE}" pid="3" name="Order">
    <vt:r8>17171200</vt:r8>
  </property>
  <property fmtid="{D5CDD505-2E9C-101B-9397-08002B2CF9AE}" pid="4" name="MediaServiceImageTags">
    <vt:lpwstr/>
  </property>
</Properties>
</file>